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455" windowWidth="18765" windowHeight="12390" tabRatio="522" activeTab="0"/>
  </bookViews>
  <sheets>
    <sheet name="Final calculator open" sheetId="1" r:id="rId1"/>
  </sheets>
  <definedNames/>
  <calcPr fullCalcOnLoad="1"/>
</workbook>
</file>

<file path=xl/sharedStrings.xml><?xml version="1.0" encoding="utf-8"?>
<sst xmlns="http://schemas.openxmlformats.org/spreadsheetml/2006/main" count="98" uniqueCount="61">
  <si>
    <t>STEP 1:  ENTER ORIGINAL  TEST DATA IN GREEN BOXES</t>
  </si>
  <si>
    <r>
      <t>Enter the temperature inside the membrane  in ºC.</t>
    </r>
    <r>
      <rPr>
        <b/>
        <i/>
        <sz val="12"/>
        <rFont val="Arial"/>
        <family val="2"/>
      </rPr>
      <t xml:space="preserve"> 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This is normally  that of the Paddington Cup, and is the same as the test chamber</t>
    </r>
  </si>
  <si>
    <r>
      <t>T</t>
    </r>
    <r>
      <rPr>
        <vertAlign val="subscript"/>
        <sz val="12"/>
        <color indexed="12"/>
        <rFont val="Arial"/>
        <family val="2"/>
      </rPr>
      <t>1</t>
    </r>
  </si>
  <si>
    <r>
      <t>Enter the temperature outside  the membrane in ºC.</t>
    </r>
    <r>
      <rPr>
        <sz val="12"/>
        <rFont val="Arial"/>
        <family val="2"/>
      </rPr>
      <t xml:space="preserve">                                                                   </t>
    </r>
    <r>
      <rPr>
        <i/>
        <sz val="12"/>
        <rFont val="Arial"/>
        <family val="2"/>
      </rPr>
      <t>This is normally the temperature of the test chamber</t>
    </r>
  </si>
  <si>
    <r>
      <t>T</t>
    </r>
    <r>
      <rPr>
        <vertAlign val="subscript"/>
        <sz val="12"/>
        <color indexed="12"/>
        <rFont val="Arial"/>
        <family val="2"/>
      </rPr>
      <t>2</t>
    </r>
  </si>
  <si>
    <r>
      <t>Enter the relative humidity (RH) inside the membrane .</t>
    </r>
    <r>
      <rPr>
        <sz val="12"/>
        <rFont val="Arial"/>
        <family val="2"/>
      </rPr>
      <t xml:space="preserve">                                                             </t>
    </r>
    <r>
      <rPr>
        <i/>
        <sz val="12"/>
        <rFont val="Arial"/>
        <family val="2"/>
      </rPr>
      <t>This will be 100% as long as liquid is present within the Paddington Cup</t>
    </r>
  </si>
  <si>
    <r>
      <t>R</t>
    </r>
    <r>
      <rPr>
        <vertAlign val="subscript"/>
        <sz val="12"/>
        <color indexed="12"/>
        <rFont val="Arial"/>
        <family val="2"/>
      </rPr>
      <t>1</t>
    </r>
  </si>
  <si>
    <r>
      <t xml:space="preserve">Enter RH outside the  membrane. </t>
    </r>
    <r>
      <rPr>
        <sz val="12"/>
        <rFont val="Arial"/>
        <family val="2"/>
      </rPr>
      <t xml:space="preserve">                                                                                   </t>
    </r>
    <r>
      <rPr>
        <i/>
        <sz val="12"/>
        <rFont val="Arial"/>
        <family val="2"/>
      </rPr>
      <t xml:space="preserve">This is either measured or controlled by the environmental chamber or by use of salt solutions or desiccants. </t>
    </r>
  </si>
  <si>
    <r>
      <t>R</t>
    </r>
    <r>
      <rPr>
        <vertAlign val="subscript"/>
        <sz val="12"/>
        <color indexed="12"/>
        <rFont val="Arial"/>
        <family val="2"/>
      </rPr>
      <t>2</t>
    </r>
  </si>
  <si>
    <t xml:space="preserve">Enter the actual duration of the test in hours </t>
  </si>
  <si>
    <t>H</t>
  </si>
  <si>
    <r>
      <t>Enter the effective area of the test sample in 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</t>
    </r>
    <r>
      <rPr>
        <i/>
        <sz val="12"/>
        <rFont val="Arial"/>
        <family val="2"/>
      </rPr>
      <t>This is normally 10cm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 xml:space="preserve"> for a Paddington Cup</t>
    </r>
  </si>
  <si>
    <t>A</t>
  </si>
  <si>
    <r>
      <t xml:space="preserve">Enter recorded weight loss  from Paddington Cup in grams </t>
    </r>
    <r>
      <rPr>
        <sz val="12"/>
        <rFont val="Arial"/>
        <family val="2"/>
      </rPr>
      <t xml:space="preserve">                                                                        </t>
    </r>
    <r>
      <rPr>
        <i/>
        <sz val="12"/>
        <rFont val="Arial"/>
        <family val="2"/>
      </rPr>
      <t>This is the experimentally determined value</t>
    </r>
  </si>
  <si>
    <r>
      <t>W</t>
    </r>
    <r>
      <rPr>
        <vertAlign val="subscript"/>
        <sz val="12"/>
        <color indexed="12"/>
        <rFont val="Arial"/>
        <family val="2"/>
      </rPr>
      <t>1</t>
    </r>
  </si>
  <si>
    <r>
      <t xml:space="preserve">Saturation vapour pressure  (Pa) inside the Paddington Cup at the actual temperature of the test </t>
    </r>
    <r>
      <rPr>
        <i/>
        <sz val="11"/>
        <rFont val="Arial"/>
        <family val="2"/>
      </rPr>
      <t>(automatically calculated)</t>
    </r>
  </si>
  <si>
    <r>
      <t>SVP</t>
    </r>
    <r>
      <rPr>
        <vertAlign val="subscript"/>
        <sz val="12"/>
        <rFont val="Arial"/>
        <family val="2"/>
      </rPr>
      <t>1</t>
    </r>
  </si>
  <si>
    <r>
      <t xml:space="preserve">Saturation vapour pressure (Pa) outside the Paddington Cup at the actual  temperature of the test  </t>
    </r>
    <r>
      <rPr>
        <i/>
        <sz val="11"/>
        <rFont val="Arial"/>
        <family val="2"/>
      </rPr>
      <t>(automatically calculated)</t>
    </r>
  </si>
  <si>
    <r>
      <t>SVP</t>
    </r>
    <r>
      <rPr>
        <vertAlign val="subscript"/>
        <sz val="12"/>
        <rFont val="Arial"/>
        <family val="2"/>
      </rPr>
      <t>2</t>
    </r>
  </si>
  <si>
    <r>
      <t>P</t>
    </r>
    <r>
      <rPr>
        <vertAlign val="subscript"/>
        <sz val="12"/>
        <rFont val="Arial"/>
        <family val="2"/>
      </rPr>
      <t>1</t>
    </r>
  </si>
  <si>
    <r>
      <t>P</t>
    </r>
    <r>
      <rPr>
        <vertAlign val="subscript"/>
        <sz val="12"/>
        <rFont val="Arial"/>
        <family val="2"/>
      </rPr>
      <t>2</t>
    </r>
  </si>
  <si>
    <r>
      <t>Difference in vapour pressure across membrane   (P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-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</si>
  <si>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</t>
    </r>
    <r>
      <rPr>
        <vertAlign val="subscript"/>
        <sz val="12"/>
        <rFont val="Arial"/>
        <family val="2"/>
      </rPr>
      <t>d</t>
    </r>
  </si>
  <si>
    <t>K</t>
  </si>
  <si>
    <t>STEP 2:  ENTER  ALTERNATIVE  (SELECTED) CONDITIONS IN BLUE BOXES</t>
  </si>
  <si>
    <r>
      <t>T</t>
    </r>
    <r>
      <rPr>
        <vertAlign val="subscript"/>
        <sz val="12"/>
        <color indexed="12"/>
        <rFont val="Arial"/>
        <family val="2"/>
      </rPr>
      <t>3</t>
    </r>
  </si>
  <si>
    <r>
      <t>T</t>
    </r>
    <r>
      <rPr>
        <vertAlign val="subscript"/>
        <sz val="12"/>
        <color indexed="12"/>
        <rFont val="Arial"/>
        <family val="2"/>
      </rPr>
      <t>4</t>
    </r>
  </si>
  <si>
    <r>
      <t xml:space="preserve">Enter relative humidity (RH) beneath the membrane.  </t>
    </r>
    <r>
      <rPr>
        <sz val="12"/>
        <rFont val="Arial"/>
        <family val="2"/>
      </rPr>
      <t xml:space="preserve">                                                       </t>
    </r>
    <r>
      <rPr>
        <i/>
        <sz val="12"/>
        <rFont val="Arial"/>
        <family val="2"/>
      </rPr>
      <t>This will be  100% on a wound or inside a Paddington cup as long as liquid is present</t>
    </r>
    <r>
      <rPr>
        <sz val="12"/>
        <rFont val="Arial"/>
        <family val="2"/>
      </rPr>
      <t xml:space="preserve">. </t>
    </r>
  </si>
  <si>
    <r>
      <t>R</t>
    </r>
    <r>
      <rPr>
        <vertAlign val="subscript"/>
        <sz val="12"/>
        <color indexed="12"/>
        <rFont val="Arial"/>
        <family val="2"/>
      </rPr>
      <t>3</t>
    </r>
  </si>
  <si>
    <r>
      <t xml:space="preserve">Enter the  required relative humidity outside the membrane.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</t>
    </r>
    <r>
      <rPr>
        <i/>
        <sz val="12"/>
        <rFont val="Arial"/>
        <family val="2"/>
      </rPr>
      <t>For clinical conditions this will be ambient , typically  around 55-65%</t>
    </r>
  </si>
  <si>
    <r>
      <t>R</t>
    </r>
    <r>
      <rPr>
        <vertAlign val="subscript"/>
        <sz val="12"/>
        <color indexed="12"/>
        <rFont val="Arial"/>
        <family val="2"/>
      </rPr>
      <t>4</t>
    </r>
  </si>
  <si>
    <r>
      <t>Enter  time period in hours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</t>
    </r>
    <r>
      <rPr>
        <i/>
        <sz val="12"/>
        <rFont val="Arial"/>
        <family val="2"/>
      </rPr>
      <t>(This will normally be 24 hours)</t>
    </r>
  </si>
  <si>
    <r>
      <t>H</t>
    </r>
    <r>
      <rPr>
        <vertAlign val="subscript"/>
        <sz val="12"/>
        <color indexed="12"/>
        <rFont val="Arial"/>
        <family val="2"/>
      </rPr>
      <t>2</t>
    </r>
  </si>
  <si>
    <t>STEP 3: RECORD RESULT</t>
  </si>
  <si>
    <r>
      <t>Predicted value for SVP under membrane in clinical use, or under alternative test conditions at temperature  T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</si>
  <si>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SV</t>
    </r>
    <r>
      <rPr>
        <vertAlign val="subscript"/>
        <sz val="12"/>
        <color indexed="12"/>
        <rFont val="Arial"/>
        <family val="2"/>
      </rPr>
      <t>3</t>
    </r>
  </si>
  <si>
    <r>
      <t>P</t>
    </r>
    <r>
      <rPr>
        <vertAlign val="subscript"/>
        <sz val="12"/>
        <color indexed="12"/>
        <rFont val="Arial"/>
        <family val="2"/>
      </rPr>
      <t>3</t>
    </r>
  </si>
  <si>
    <r>
      <t>Predicted value  for SVP outside membrane in clinical use or under alternative test conditions at temperature T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.</t>
    </r>
  </si>
  <si>
    <r>
      <t>P</t>
    </r>
    <r>
      <rPr>
        <vertAlign val="subscript"/>
        <sz val="12"/>
        <color indexed="12"/>
        <rFont val="Arial"/>
        <family val="2"/>
      </rPr>
      <t>4</t>
    </r>
  </si>
  <si>
    <r>
      <t>SV</t>
    </r>
    <r>
      <rPr>
        <vertAlign val="subscript"/>
        <sz val="12"/>
        <color indexed="12"/>
        <rFont val="Arial"/>
        <family val="2"/>
      </rPr>
      <t>3</t>
    </r>
    <r>
      <rPr>
        <sz val="12"/>
        <color indexed="12"/>
        <rFont val="Arial"/>
        <family val="2"/>
      </rPr>
      <t xml:space="preserve"> </t>
    </r>
    <r>
      <rPr>
        <vertAlign val="subscript"/>
        <sz val="12"/>
        <color indexed="12"/>
        <rFont val="Arial"/>
        <family val="2"/>
      </rPr>
      <t xml:space="preserve">- </t>
    </r>
    <r>
      <rPr>
        <sz val="12"/>
        <color indexed="12"/>
        <rFont val="Arial"/>
        <family val="2"/>
      </rPr>
      <t>P</t>
    </r>
    <r>
      <rPr>
        <vertAlign val="subscript"/>
        <sz val="12"/>
        <color indexed="12"/>
        <rFont val="Arial"/>
        <family val="2"/>
      </rPr>
      <t>4</t>
    </r>
  </si>
  <si>
    <r>
      <t xml:space="preserve">Partial vapour pressure (Pa) inside the Paddington Cup at the  temperature of the test </t>
    </r>
    <r>
      <rPr>
        <i/>
        <sz val="11"/>
        <rFont val="Arial"/>
        <family val="2"/>
      </rPr>
      <t>(automatically calculated)</t>
    </r>
  </si>
  <si>
    <r>
      <t xml:space="preserve">Partial vapour pressure (Pa) outside the Paddington Cup at the  temperature of the test </t>
    </r>
    <r>
      <rPr>
        <i/>
        <sz val="11"/>
        <rFont val="Arial"/>
        <family val="2"/>
      </rPr>
      <t>(automatically calculated)</t>
    </r>
  </si>
  <si>
    <r>
      <t xml:space="preserve">Enter the  temperature inside the membrane in ºC.
</t>
    </r>
    <r>
      <rPr>
        <i/>
        <sz val="12"/>
        <rFont val="Arial"/>
        <family val="2"/>
      </rPr>
      <t>For clinical calculations a temperature of 33-35 ºC may be assumed</t>
    </r>
    <r>
      <rPr>
        <sz val="12"/>
        <rFont val="Arial"/>
        <family val="2"/>
      </rPr>
      <t xml:space="preserve"> </t>
    </r>
  </si>
  <si>
    <r>
      <t>Enter the temperature outside the membrane in ºC</t>
    </r>
    <r>
      <rPr>
        <sz val="12"/>
        <color indexed="8"/>
        <rFont val="Arial"/>
        <family val="2"/>
      </rPr>
      <t xml:space="preserve"> 
</t>
    </r>
    <r>
      <rPr>
        <i/>
        <sz val="12"/>
        <color indexed="8"/>
        <rFont val="Arial"/>
        <family val="2"/>
      </rPr>
      <t>For clinical applications this will be room temperature</t>
    </r>
  </si>
  <si>
    <r>
      <t>Calculated partial vapour pressure  at  inner surface of membrane at temperature  T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</si>
  <si>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Calculated partial vapour pressure  at  outer surface of membrane  at temperature T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.</t>
    </r>
  </si>
  <si>
    <t>W1</t>
  </si>
  <si>
    <t>Predicted  weight loss from system under alternative conditions  in 'H' hours</t>
  </si>
  <si>
    <r>
      <t>SV</t>
    </r>
    <r>
      <rPr>
        <vertAlign val="subscript"/>
        <sz val="12"/>
        <color indexed="12"/>
        <rFont val="Arial"/>
        <family val="2"/>
      </rPr>
      <t>4</t>
    </r>
  </si>
  <si>
    <r>
      <t>Projected MVTR  of membrane under alternative conditions in g/cm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/h                                </t>
    </r>
    <r>
      <rPr>
        <i/>
        <sz val="11"/>
        <rFont val="Arial"/>
        <family val="2"/>
      </rPr>
      <t>(Calculated from  MVTR = K(P</t>
    </r>
    <r>
      <rPr>
        <i/>
        <vertAlign val="subscript"/>
        <sz val="11"/>
        <rFont val="Arial"/>
        <family val="2"/>
      </rPr>
      <t>3</t>
    </r>
    <r>
      <rPr>
        <i/>
        <sz val="11"/>
        <rFont val="Arial"/>
        <family val="2"/>
      </rPr>
      <t xml:space="preserve"> -P</t>
    </r>
    <r>
      <rPr>
        <i/>
        <vertAlign val="subscript"/>
        <sz val="11"/>
        <rFont val="Arial"/>
        <family val="2"/>
      </rPr>
      <t>4</t>
    </r>
    <r>
      <rPr>
        <i/>
        <sz val="11"/>
        <rFont val="Arial"/>
        <family val="2"/>
      </rPr>
      <t>)</t>
    </r>
  </si>
  <si>
    <r>
      <t>Predicted  MVTR of membrane under alternative conditions  in g/10cm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/24 hours</t>
    </r>
  </si>
  <si>
    <r>
      <t>Vapour pressure beneath film at temperature T3 -  calculated vapour pressure  at  outer surface of membrane at temperature T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  </t>
    </r>
  </si>
  <si>
    <r>
      <t>Predicted MVTR of membrane under alternative conditions in g/m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/24 hours</t>
    </r>
  </si>
  <si>
    <r>
      <t>Constant K   =   W/ ((P</t>
    </r>
    <r>
      <rPr>
        <vertAlign val="subscript"/>
        <sz val="11"/>
        <rFont val="Arial"/>
        <family val="2"/>
      </rPr>
      <t xml:space="preserve">1 </t>
    </r>
    <r>
      <rPr>
        <sz val="11"/>
        <rFont val="Arial"/>
        <family val="2"/>
      </rPr>
      <t>-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x A x H)</t>
    </r>
  </si>
  <si>
    <t>User entered data</t>
  </si>
  <si>
    <t>Calculated data</t>
  </si>
  <si>
    <t>INITIAL CALCULATIONS</t>
  </si>
  <si>
    <t>FINAL CALCULATIONS</t>
  </si>
  <si>
    <t xml:space="preserve"> See http://www.medetec.co.uk/files/MVTR_calculator  for further information </t>
  </si>
  <si>
    <t xml:space="preserve">Medetec  MVTR Calculator©  </t>
  </si>
  <si>
    <t>Data security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</si>
</sst>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0000"/>
    <numFmt numFmtId="167" formatCode="#,##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"/>
    <numFmt numFmtId="174" formatCode="0.00000"/>
    <numFmt numFmtId="175" formatCode="0.000000"/>
    <numFmt numFmtId="176" formatCode="0.0000000000000000000000000000"/>
    <numFmt numFmtId="177" formatCode="0.0000000"/>
    <numFmt numFmtId="178" formatCode="0.00000000"/>
    <numFmt numFmtId="179" formatCode="#,##0.00000"/>
    <numFmt numFmtId="180" formatCode="#,##0.000000"/>
  </numFmts>
  <fonts count="22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bscript"/>
      <sz val="12"/>
      <color indexed="12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i/>
      <sz val="11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i/>
      <vertAlign val="subscript"/>
      <sz val="11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/>
      <top>
        <color indexed="63"/>
      </top>
      <bottom style="medium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left" vertical="center" wrapText="1" indent="1"/>
      <protection/>
    </xf>
    <xf numFmtId="2" fontId="4" fillId="0" borderId="4" xfId="0" applyNumberFormat="1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left" vertical="center" wrapText="1" indent="1"/>
      <protection/>
    </xf>
    <xf numFmtId="2" fontId="4" fillId="0" borderId="6" xfId="0" applyNumberFormat="1" applyFont="1" applyBorder="1" applyAlignment="1" applyProtection="1">
      <alignment horizontal="center" vertical="center"/>
      <protection/>
    </xf>
    <xf numFmtId="0" fontId="8" fillId="3" borderId="7" xfId="0" applyFont="1" applyFill="1" applyBorder="1" applyAlignment="1" applyProtection="1">
      <alignment horizontal="left" vertical="center" wrapText="1" indent="1"/>
      <protection/>
    </xf>
    <xf numFmtId="2" fontId="1" fillId="3" borderId="8" xfId="0" applyNumberFormat="1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left" vertical="center" wrapText="1" indent="1"/>
      <protection/>
    </xf>
    <xf numFmtId="2" fontId="1" fillId="3" borderId="6" xfId="0" applyNumberFormat="1" applyFont="1" applyFill="1" applyBorder="1" applyAlignment="1" applyProtection="1">
      <alignment horizontal="center" vertical="center"/>
      <protection/>
    </xf>
    <xf numFmtId="0" fontId="8" fillId="3" borderId="9" xfId="0" applyFont="1" applyFill="1" applyBorder="1" applyAlignment="1" applyProtection="1">
      <alignment horizontal="left" vertical="center" wrapText="1" indent="1"/>
      <protection/>
    </xf>
    <xf numFmtId="0" fontId="8" fillId="3" borderId="10" xfId="0" applyFont="1" applyFill="1" applyBorder="1" applyAlignment="1" applyProtection="1">
      <alignment horizontal="left" vertical="center" wrapText="1" indent="1"/>
      <protection/>
    </xf>
    <xf numFmtId="2" fontId="1" fillId="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2" fontId="4" fillId="3" borderId="8" xfId="0" applyNumberFormat="1" applyFont="1" applyFill="1" applyBorder="1" applyAlignment="1" applyProtection="1">
      <alignment horizontal="center" vertical="center" wrapText="1"/>
      <protection/>
    </xf>
    <xf numFmtId="2" fontId="4" fillId="3" borderId="6" xfId="0" applyNumberFormat="1" applyFont="1" applyFill="1" applyBorder="1" applyAlignment="1" applyProtection="1">
      <alignment horizontal="center" vertical="center" wrapText="1"/>
      <protection/>
    </xf>
    <xf numFmtId="2" fontId="4" fillId="3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left" vertical="center" wrapText="1" inden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3" fontId="8" fillId="3" borderId="12" xfId="0" applyNumberFormat="1" applyFont="1" applyFill="1" applyBorder="1" applyAlignment="1" applyProtection="1">
      <alignment horizontal="center" vertical="center"/>
      <protection/>
    </xf>
    <xf numFmtId="3" fontId="8" fillId="3" borderId="13" xfId="0" applyNumberFormat="1" applyFont="1" applyFill="1" applyBorder="1" applyAlignment="1" applyProtection="1">
      <alignment horizontal="center" vertical="center"/>
      <protection/>
    </xf>
    <xf numFmtId="166" fontId="8" fillId="3" borderId="14" xfId="0" applyNumberFormat="1" applyFont="1" applyFill="1" applyBorder="1" applyAlignment="1" applyProtection="1">
      <alignment horizontal="center" vertical="center"/>
      <protection/>
    </xf>
    <xf numFmtId="2" fontId="3" fillId="2" borderId="2" xfId="0" applyNumberFormat="1" applyFont="1" applyFill="1" applyBorder="1" applyAlignment="1" applyProtection="1">
      <alignment horizontal="center" vertical="center"/>
      <protection/>
    </xf>
    <xf numFmtId="165" fontId="8" fillId="4" borderId="15" xfId="0" applyNumberFormat="1" applyFont="1" applyFill="1" applyBorder="1" applyAlignment="1" applyProtection="1">
      <alignment horizontal="center" vertical="center"/>
      <protection locked="0"/>
    </xf>
    <xf numFmtId="165" fontId="8" fillId="4" borderId="12" xfId="0" applyNumberFormat="1" applyFont="1" applyFill="1" applyBorder="1" applyAlignment="1" applyProtection="1">
      <alignment horizontal="center" vertical="center"/>
      <protection locked="0"/>
    </xf>
    <xf numFmtId="4" fontId="8" fillId="4" borderId="12" xfId="0" applyNumberFormat="1" applyFont="1" applyFill="1" applyBorder="1" applyAlignment="1" applyProtection="1">
      <alignment horizontal="center" vertical="center"/>
      <protection locked="0"/>
    </xf>
    <xf numFmtId="165" fontId="8" fillId="5" borderId="12" xfId="0" applyNumberFormat="1" applyFont="1" applyFill="1" applyBorder="1" applyAlignment="1" applyProtection="1">
      <alignment horizontal="center" vertical="center"/>
      <protection locked="0"/>
    </xf>
    <xf numFmtId="167" fontId="8" fillId="3" borderId="12" xfId="0" applyNumberFormat="1" applyFont="1" applyFill="1" applyBorder="1" applyAlignment="1" applyProtection="1">
      <alignment horizontal="center" vertical="center"/>
      <protection/>
    </xf>
    <xf numFmtId="4" fontId="8" fillId="6" borderId="16" xfId="0" applyNumberFormat="1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vertical="center"/>
      <protection/>
    </xf>
    <xf numFmtId="0" fontId="1" fillId="7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8" borderId="18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8" fillId="3" borderId="12" xfId="0" applyNumberFormat="1" applyFont="1" applyFill="1" applyBorder="1" applyAlignment="1" applyProtection="1">
      <alignment horizontal="center" vertical="center"/>
      <protection locked="0"/>
    </xf>
    <xf numFmtId="3" fontId="8" fillId="3" borderId="13" xfId="0" applyNumberFormat="1" applyFont="1" applyFill="1" applyBorder="1" applyAlignment="1" applyProtection="1">
      <alignment horizontal="center" vertical="center"/>
      <protection locked="0"/>
    </xf>
    <xf numFmtId="167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1" fillId="7" borderId="20" xfId="0" applyFont="1" applyFill="1" applyBorder="1" applyAlignment="1" applyProtection="1">
      <alignment horizontal="center" vertical="center"/>
      <protection/>
    </xf>
    <xf numFmtId="0" fontId="1" fillId="7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 indent="1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4" fontId="8" fillId="5" borderId="13" xfId="0" applyNumberFormat="1" applyFont="1" applyFill="1" applyBorder="1" applyAlignment="1" applyProtection="1">
      <alignment horizontal="center" vertical="center"/>
      <protection locked="0"/>
    </xf>
    <xf numFmtId="3" fontId="8" fillId="3" borderId="16" xfId="0" applyNumberFormat="1" applyFont="1" applyFill="1" applyBorder="1" applyAlignment="1" applyProtection="1">
      <alignment horizontal="center" vertical="center"/>
      <protection/>
    </xf>
    <xf numFmtId="4" fontId="8" fillId="6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left" vertical="center" wrapText="1" indent="1"/>
      <protection/>
    </xf>
    <xf numFmtId="4" fontId="8" fillId="9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 indent="1"/>
      <protection/>
    </xf>
    <xf numFmtId="3" fontId="1" fillId="9" borderId="26" xfId="0" applyNumberFormat="1" applyFont="1" applyFill="1" applyBorder="1" applyAlignment="1" applyProtection="1">
      <alignment horizontal="center" vertical="center"/>
      <protection/>
    </xf>
    <xf numFmtId="0" fontId="8" fillId="3" borderId="27" xfId="0" applyFont="1" applyFill="1" applyBorder="1" applyAlignment="1" applyProtection="1">
      <alignment horizontal="left" vertical="center" wrapText="1" indent="1"/>
      <protection/>
    </xf>
    <xf numFmtId="0" fontId="8" fillId="3" borderId="28" xfId="0" applyFont="1" applyFill="1" applyBorder="1" applyAlignment="1" applyProtection="1">
      <alignment horizontal="left" vertical="center" wrapText="1" indent="1"/>
      <protection/>
    </xf>
    <xf numFmtId="4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 wrapText="1" indent="1"/>
      <protection/>
    </xf>
    <xf numFmtId="4" fontId="8" fillId="4" borderId="29" xfId="0" applyNumberFormat="1" applyFont="1" applyFill="1" applyBorder="1" applyAlignment="1" applyProtection="1">
      <alignment horizontal="center" vertical="center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/>
    </xf>
    <xf numFmtId="166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 indent="1"/>
      <protection/>
    </xf>
    <xf numFmtId="2" fontId="4" fillId="0" borderId="8" xfId="0" applyNumberFormat="1" applyFont="1" applyBorder="1" applyAlignment="1" applyProtection="1">
      <alignment horizontal="center" vertical="center"/>
      <protection/>
    </xf>
    <xf numFmtId="165" fontId="8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8" borderId="30" xfId="0" applyFont="1" applyFill="1" applyBorder="1" applyAlignment="1" applyProtection="1">
      <alignment horizontal="center" vertical="center"/>
      <protection/>
    </xf>
    <xf numFmtId="0" fontId="2" fillId="8" borderId="31" xfId="0" applyFont="1" applyFill="1" applyBorder="1" applyAlignment="1" applyProtection="1">
      <alignment horizontal="center" vertical="center"/>
      <protection/>
    </xf>
    <xf numFmtId="0" fontId="15" fillId="2" borderId="32" xfId="0" applyFont="1" applyFill="1" applyBorder="1" applyAlignment="1" applyProtection="1">
      <alignment horizontal="left" vertical="center"/>
      <protection/>
    </xf>
    <xf numFmtId="0" fontId="15" fillId="2" borderId="33" xfId="0" applyFont="1" applyFill="1" applyBorder="1" applyAlignment="1" applyProtection="1">
      <alignment horizontal="left" vertical="center"/>
      <protection/>
    </xf>
    <xf numFmtId="0" fontId="15" fillId="2" borderId="34" xfId="0" applyFont="1" applyFill="1" applyBorder="1" applyAlignment="1" applyProtection="1">
      <alignment horizontal="left" vertical="center"/>
      <protection/>
    </xf>
    <xf numFmtId="0" fontId="15" fillId="2" borderId="35" xfId="0" applyFont="1" applyFill="1" applyBorder="1" applyAlignment="1" applyProtection="1">
      <alignment horizontal="left" vertical="center"/>
      <protection/>
    </xf>
    <xf numFmtId="0" fontId="3" fillId="2" borderId="32" xfId="0" applyFont="1" applyFill="1" applyBorder="1" applyAlignment="1" applyProtection="1">
      <alignment horizontal="left" vertical="center"/>
      <protection/>
    </xf>
    <xf numFmtId="0" fontId="3" fillId="2" borderId="34" xfId="0" applyFont="1" applyFill="1" applyBorder="1" applyAlignment="1" applyProtection="1">
      <alignment horizontal="left" vertical="center"/>
      <protection/>
    </xf>
    <xf numFmtId="0" fontId="3" fillId="2" borderId="35" xfId="0" applyFont="1" applyFill="1" applyBorder="1" applyAlignment="1" applyProtection="1">
      <alignment horizontal="left" vertical="center"/>
      <protection/>
    </xf>
    <xf numFmtId="0" fontId="2" fillId="8" borderId="36" xfId="0" applyFont="1" applyFill="1" applyBorder="1" applyAlignment="1" applyProtection="1">
      <alignment vertical="center"/>
      <protection/>
    </xf>
    <xf numFmtId="0" fontId="2" fillId="8" borderId="26" xfId="0" applyFont="1" applyFill="1" applyBorder="1" applyAlignment="1" applyProtection="1">
      <alignment vertical="center"/>
      <protection/>
    </xf>
    <xf numFmtId="0" fontId="2" fillId="8" borderId="37" xfId="0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fill>
        <patternFill>
          <bgColor rgb="FFCCFFCC"/>
        </patternFill>
      </fill>
      <border/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6161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75" zoomScaleNormal="75" workbookViewId="0" topLeftCell="A18">
      <selection activeCell="D39" sqref="D39"/>
    </sheetView>
  </sheetViews>
  <sheetFormatPr defaultColWidth="9.140625" defaultRowHeight="15.75" customHeight="1"/>
  <cols>
    <col min="1" max="1" width="4.00390625" style="1" customWidth="1"/>
    <col min="2" max="2" width="89.140625" style="1" customWidth="1"/>
    <col min="3" max="3" width="13.421875" style="2" customWidth="1"/>
    <col min="4" max="4" width="13.421875" style="1" customWidth="1"/>
    <col min="5" max="5" width="29.57421875" style="42" customWidth="1"/>
    <col min="6" max="6" width="18.28125" style="1" customWidth="1"/>
    <col min="7" max="7" width="12.421875" style="1" customWidth="1"/>
    <col min="8" max="13" width="15.8515625" style="1" customWidth="1"/>
    <col min="14" max="16384" width="9.140625" style="1" customWidth="1"/>
  </cols>
  <sheetData>
    <row r="1" ht="12.75" customHeight="1" thickBot="1"/>
    <row r="2" spans="2:5" s="3" customFormat="1" ht="57" customHeight="1" thickBot="1">
      <c r="B2" s="75" t="s">
        <v>59</v>
      </c>
      <c r="C2" s="75"/>
      <c r="D2" s="76"/>
      <c r="E2" s="43" t="s">
        <v>60</v>
      </c>
    </row>
    <row r="3" spans="2:5" s="4" customFormat="1" ht="33.75" customHeight="1" thickBot="1">
      <c r="B3" s="5" t="s">
        <v>0</v>
      </c>
      <c r="C3" s="6"/>
      <c r="D3" s="32"/>
      <c r="E3" s="39"/>
    </row>
    <row r="4" spans="2:5" ht="46.5" customHeight="1">
      <c r="B4" s="7" t="s">
        <v>1</v>
      </c>
      <c r="C4" s="8" t="s">
        <v>2</v>
      </c>
      <c r="D4" s="33">
        <v>37</v>
      </c>
      <c r="E4" s="40" t="s">
        <v>54</v>
      </c>
    </row>
    <row r="5" spans="2:5" ht="46.5" customHeight="1">
      <c r="B5" s="9" t="s">
        <v>3</v>
      </c>
      <c r="C5" s="10" t="s">
        <v>4</v>
      </c>
      <c r="D5" s="34">
        <v>37</v>
      </c>
      <c r="E5" s="40" t="s">
        <v>54</v>
      </c>
    </row>
    <row r="6" spans="2:8" ht="51.75" customHeight="1">
      <c r="B6" s="9" t="s">
        <v>5</v>
      </c>
      <c r="C6" s="10" t="s">
        <v>6</v>
      </c>
      <c r="D6" s="34">
        <v>100</v>
      </c>
      <c r="E6" s="40" t="s">
        <v>54</v>
      </c>
      <c r="F6" s="2"/>
      <c r="G6" s="2"/>
      <c r="H6" s="44"/>
    </row>
    <row r="7" spans="2:8" ht="55.5" customHeight="1">
      <c r="B7" s="9" t="s">
        <v>7</v>
      </c>
      <c r="C7" s="10" t="s">
        <v>8</v>
      </c>
      <c r="D7" s="34">
        <v>20</v>
      </c>
      <c r="E7" s="40" t="s">
        <v>54</v>
      </c>
      <c r="F7" s="2"/>
      <c r="G7" s="2"/>
      <c r="H7" s="44"/>
    </row>
    <row r="8" spans="2:6" ht="35.25" customHeight="1">
      <c r="B8" s="9" t="s">
        <v>9</v>
      </c>
      <c r="C8" s="10" t="s">
        <v>10</v>
      </c>
      <c r="D8" s="35">
        <v>24</v>
      </c>
      <c r="E8" s="40" t="s">
        <v>54</v>
      </c>
      <c r="F8" s="2"/>
    </row>
    <row r="9" spans="2:6" ht="46.5" customHeight="1">
      <c r="B9" s="9" t="s">
        <v>11</v>
      </c>
      <c r="C9" s="10" t="s">
        <v>12</v>
      </c>
      <c r="D9" s="35">
        <v>10</v>
      </c>
      <c r="E9" s="40" t="s">
        <v>54</v>
      </c>
      <c r="F9" s="2"/>
    </row>
    <row r="10" spans="2:10" ht="46.5" customHeight="1" thickBot="1">
      <c r="B10" s="68" t="s">
        <v>13</v>
      </c>
      <c r="C10" s="54" t="s">
        <v>14</v>
      </c>
      <c r="D10" s="69">
        <v>12.96</v>
      </c>
      <c r="E10" s="51" t="s">
        <v>54</v>
      </c>
      <c r="G10" s="64"/>
      <c r="H10" s="65"/>
      <c r="I10" s="65"/>
      <c r="J10" s="2"/>
    </row>
    <row r="11" spans="2:10" s="20" customFormat="1" ht="33.75" customHeight="1" thickBot="1">
      <c r="B11" s="77" t="s">
        <v>56</v>
      </c>
      <c r="C11" s="79"/>
      <c r="D11" s="79"/>
      <c r="E11" s="80"/>
      <c r="G11" s="2"/>
      <c r="H11" s="44"/>
      <c r="I11" s="1"/>
      <c r="J11" s="1"/>
    </row>
    <row r="12" spans="2:6" ht="36" customHeight="1" hidden="1">
      <c r="B12" s="11" t="s">
        <v>15</v>
      </c>
      <c r="C12" s="12" t="s">
        <v>16</v>
      </c>
      <c r="D12" s="56">
        <f>6.1121*EXP((18.678-D4/234.5)*D4/(257.14+D4))*100</f>
        <v>6279.884727650506</v>
      </c>
      <c r="E12" s="52"/>
      <c r="F12" s="2"/>
    </row>
    <row r="13" spans="2:6" ht="38.25" customHeight="1" hidden="1">
      <c r="B13" s="13" t="s">
        <v>17</v>
      </c>
      <c r="C13" s="14" t="s">
        <v>18</v>
      </c>
      <c r="D13" s="29">
        <f>6.1121*EXP((18.678-D5/234.5)*D5/(257.14+D5))*100</f>
        <v>6279.884727650506</v>
      </c>
      <c r="E13" s="41"/>
      <c r="F13" s="2"/>
    </row>
    <row r="14" spans="2:6" ht="38.25" customHeight="1" hidden="1">
      <c r="B14" s="13" t="s">
        <v>40</v>
      </c>
      <c r="C14" s="14" t="s">
        <v>19</v>
      </c>
      <c r="D14" s="29">
        <f>D12*D6/100</f>
        <v>6279.884727650506</v>
      </c>
      <c r="E14" s="41"/>
      <c r="F14" s="2"/>
    </row>
    <row r="15" spans="2:6" ht="38.25" customHeight="1" hidden="1">
      <c r="B15" s="13" t="s">
        <v>41</v>
      </c>
      <c r="C15" s="14" t="s">
        <v>20</v>
      </c>
      <c r="D15" s="29">
        <f>D13*D7/100</f>
        <v>1255.9769455301011</v>
      </c>
      <c r="E15" s="41"/>
      <c r="F15" s="2"/>
    </row>
    <row r="16" spans="2:6" ht="38.25" customHeight="1" hidden="1">
      <c r="B16" s="15" t="s">
        <v>21</v>
      </c>
      <c r="C16" s="14" t="s">
        <v>22</v>
      </c>
      <c r="D16" s="30">
        <f>D14-D15</f>
        <v>5023.907782120405</v>
      </c>
      <c r="E16" s="41"/>
      <c r="F16" s="2"/>
    </row>
    <row r="17" spans="2:6" ht="27" customHeight="1" hidden="1" thickBot="1">
      <c r="B17" s="16" t="s">
        <v>53</v>
      </c>
      <c r="C17" s="17" t="s">
        <v>23</v>
      </c>
      <c r="D17" s="31">
        <f>D10/(D16*D9*D8)</f>
        <v>1.0748604939003996E-05</v>
      </c>
      <c r="E17" s="41"/>
      <c r="F17" s="2"/>
    </row>
    <row r="18" spans="2:6" ht="36" customHeight="1">
      <c r="B18" s="11" t="s">
        <v>15</v>
      </c>
      <c r="C18" s="12" t="s">
        <v>16</v>
      </c>
      <c r="D18" s="46">
        <f>6.1121*EXP((18.678-D4/234.5)*D4/(257.14+D4))*100</f>
        <v>6279.884727650506</v>
      </c>
      <c r="E18" s="41" t="str">
        <f aca="true" t="shared" si="0" ref="E18:E23">IF(D12=D18,"Formula correct","Caution, formula changed!")</f>
        <v>Formula correct</v>
      </c>
      <c r="F18" s="2"/>
    </row>
    <row r="19" spans="2:6" ht="38.25" customHeight="1">
      <c r="B19" s="13" t="s">
        <v>17</v>
      </c>
      <c r="C19" s="14" t="s">
        <v>18</v>
      </c>
      <c r="D19" s="46">
        <f>6.1121*EXP((18.678-D5/234.5)*D5/(257.14+D5))*100</f>
        <v>6279.884727650506</v>
      </c>
      <c r="E19" s="41" t="str">
        <f t="shared" si="0"/>
        <v>Formula correct</v>
      </c>
      <c r="F19" s="2"/>
    </row>
    <row r="20" spans="2:6" ht="38.25" customHeight="1">
      <c r="B20" s="13" t="s">
        <v>40</v>
      </c>
      <c r="C20" s="14" t="s">
        <v>19</v>
      </c>
      <c r="D20" s="46">
        <f>D12*D6/100</f>
        <v>6279.884727650506</v>
      </c>
      <c r="E20" s="41" t="str">
        <f t="shared" si="0"/>
        <v>Formula correct</v>
      </c>
      <c r="F20" s="2"/>
    </row>
    <row r="21" spans="2:6" ht="38.25" customHeight="1">
      <c r="B21" s="13" t="s">
        <v>41</v>
      </c>
      <c r="C21" s="14" t="s">
        <v>20</v>
      </c>
      <c r="D21" s="46">
        <f>D13*D7/100</f>
        <v>1255.9769455301011</v>
      </c>
      <c r="E21" s="41" t="str">
        <f t="shared" si="0"/>
        <v>Formula correct</v>
      </c>
      <c r="F21" s="2"/>
    </row>
    <row r="22" spans="2:6" ht="38.25" customHeight="1">
      <c r="B22" s="15" t="s">
        <v>21</v>
      </c>
      <c r="C22" s="14" t="s">
        <v>22</v>
      </c>
      <c r="D22" s="47">
        <f>D14-D15</f>
        <v>5023.907782120405</v>
      </c>
      <c r="E22" s="41" t="str">
        <f t="shared" si="0"/>
        <v>Formula correct</v>
      </c>
      <c r="F22" s="2"/>
    </row>
    <row r="23" spans="2:6" ht="27" customHeight="1" thickBot="1">
      <c r="B23" s="15" t="s">
        <v>53</v>
      </c>
      <c r="C23" s="70" t="s">
        <v>23</v>
      </c>
      <c r="D23" s="71">
        <f>D10/(D16*D9*D8)</f>
        <v>1.0748604939003996E-05</v>
      </c>
      <c r="E23" s="49" t="str">
        <f t="shared" si="0"/>
        <v>Formula correct</v>
      </c>
      <c r="F23" s="2"/>
    </row>
    <row r="24" spans="2:6" s="19" customFormat="1" ht="28.5" customHeight="1" thickBot="1">
      <c r="B24" s="81" t="s">
        <v>24</v>
      </c>
      <c r="C24" s="82"/>
      <c r="D24" s="82"/>
      <c r="E24" s="83"/>
      <c r="F24" s="2"/>
    </row>
    <row r="25" spans="2:10" s="20" customFormat="1" ht="51.75" customHeight="1">
      <c r="B25" s="72" t="s">
        <v>42</v>
      </c>
      <c r="C25" s="73" t="s">
        <v>25</v>
      </c>
      <c r="D25" s="74">
        <v>25</v>
      </c>
      <c r="E25" s="50" t="s">
        <v>54</v>
      </c>
      <c r="F25" s="2"/>
      <c r="G25" s="2"/>
      <c r="H25" s="44"/>
      <c r="I25" s="1"/>
      <c r="J25" s="1"/>
    </row>
    <row r="26" spans="1:10" s="21" customFormat="1" ht="51.75" customHeight="1">
      <c r="A26" s="20"/>
      <c r="B26" s="9" t="s">
        <v>43</v>
      </c>
      <c r="C26" s="10" t="s">
        <v>26</v>
      </c>
      <c r="D26" s="36">
        <v>25</v>
      </c>
      <c r="E26" s="40" t="s">
        <v>54</v>
      </c>
      <c r="F26" s="2"/>
      <c r="G26" s="2"/>
      <c r="H26" s="44"/>
      <c r="I26" s="1"/>
      <c r="J26" s="1"/>
    </row>
    <row r="27" spans="1:8" ht="51.75" customHeight="1">
      <c r="A27" s="21"/>
      <c r="B27" s="9" t="s">
        <v>27</v>
      </c>
      <c r="C27" s="10" t="s">
        <v>28</v>
      </c>
      <c r="D27" s="36">
        <v>100</v>
      </c>
      <c r="E27" s="40" t="s">
        <v>54</v>
      </c>
      <c r="F27" s="2"/>
      <c r="G27" s="2"/>
      <c r="H27" s="44"/>
    </row>
    <row r="28" spans="2:8" ht="51.75" customHeight="1">
      <c r="B28" s="9" t="s">
        <v>29</v>
      </c>
      <c r="C28" s="10" t="s">
        <v>30</v>
      </c>
      <c r="D28" s="36">
        <v>20</v>
      </c>
      <c r="E28" s="40" t="s">
        <v>54</v>
      </c>
      <c r="G28" s="2"/>
      <c r="H28" s="44"/>
    </row>
    <row r="29" spans="1:10" s="20" customFormat="1" ht="51.75" customHeight="1" thickBot="1">
      <c r="A29" s="1"/>
      <c r="B29" s="53" t="s">
        <v>31</v>
      </c>
      <c r="C29" s="54" t="s">
        <v>32</v>
      </c>
      <c r="D29" s="55">
        <v>24</v>
      </c>
      <c r="E29" s="51" t="s">
        <v>54</v>
      </c>
      <c r="G29" s="2"/>
      <c r="H29" s="44"/>
      <c r="I29" s="1"/>
      <c r="J29" s="1"/>
    </row>
    <row r="30" spans="2:10" s="19" customFormat="1" ht="33.75" customHeight="1" thickBot="1">
      <c r="B30" s="77" t="s">
        <v>57</v>
      </c>
      <c r="C30" s="79"/>
      <c r="D30" s="79"/>
      <c r="E30" s="80"/>
      <c r="G30" s="66"/>
      <c r="H30" s="67"/>
      <c r="I30" s="22"/>
      <c r="J30" s="22"/>
    </row>
    <row r="31" spans="1:8" ht="42.75" customHeight="1" hidden="1">
      <c r="A31" s="20"/>
      <c r="B31" s="11" t="s">
        <v>34</v>
      </c>
      <c r="C31" s="23" t="s">
        <v>35</v>
      </c>
      <c r="D31" s="56">
        <f>6.1121*EXP((18.678-D25/234.5)*D25/(257.14+D25))*100</f>
        <v>3168.5314122754344</v>
      </c>
      <c r="E31" s="52"/>
      <c r="G31" s="2"/>
      <c r="H31" s="44"/>
    </row>
    <row r="32" spans="2:10" ht="42.75" customHeight="1" hidden="1">
      <c r="B32" s="13" t="s">
        <v>44</v>
      </c>
      <c r="C32" s="24" t="s">
        <v>36</v>
      </c>
      <c r="D32" s="29">
        <f>D31*D27/100</f>
        <v>3168.531412275434</v>
      </c>
      <c r="E32" s="41"/>
      <c r="G32" s="2"/>
      <c r="H32" s="44"/>
      <c r="J32" s="45"/>
    </row>
    <row r="33" spans="2:10" ht="42.75" customHeight="1" hidden="1">
      <c r="B33" s="13" t="s">
        <v>37</v>
      </c>
      <c r="C33" s="24" t="s">
        <v>48</v>
      </c>
      <c r="D33" s="29">
        <f>6.1121*EXP((18.678-D26/234.5)*D26/(257.14+D26))*100</f>
        <v>3168.5314122754344</v>
      </c>
      <c r="E33" s="41"/>
      <c r="G33" s="2"/>
      <c r="H33" s="44"/>
      <c r="J33" s="45"/>
    </row>
    <row r="34" spans="2:10" ht="42.75" customHeight="1" hidden="1">
      <c r="B34" s="13" t="s">
        <v>45</v>
      </c>
      <c r="C34" s="24" t="s">
        <v>38</v>
      </c>
      <c r="D34" s="29">
        <f>D33*D28/100</f>
        <v>633.7062824550869</v>
      </c>
      <c r="E34" s="41"/>
      <c r="G34" s="2"/>
      <c r="H34" s="44"/>
      <c r="J34" s="45"/>
    </row>
    <row r="35" spans="2:9" ht="42.75" customHeight="1" hidden="1">
      <c r="B35" s="13" t="s">
        <v>51</v>
      </c>
      <c r="C35" s="24" t="s">
        <v>39</v>
      </c>
      <c r="D35" s="29">
        <f>D32-D34</f>
        <v>2534.825129820347</v>
      </c>
      <c r="E35" s="41"/>
      <c r="F35" s="2"/>
      <c r="G35" s="44"/>
      <c r="I35" s="45"/>
    </row>
    <row r="36" spans="1:9" s="18" customFormat="1" ht="42.75" customHeight="1" hidden="1">
      <c r="A36" s="1"/>
      <c r="B36" s="13" t="s">
        <v>49</v>
      </c>
      <c r="C36" s="25" t="s">
        <v>46</v>
      </c>
      <c r="D36" s="37">
        <f>D17*(D32-D34)</f>
        <v>0.027245833909898425</v>
      </c>
      <c r="E36" s="41"/>
      <c r="F36" s="2"/>
      <c r="G36" s="44"/>
      <c r="H36" s="1"/>
      <c r="I36" s="45"/>
    </row>
    <row r="37" spans="2:9" ht="40.5" customHeight="1" hidden="1">
      <c r="B37" s="13" t="s">
        <v>47</v>
      </c>
      <c r="C37" s="13"/>
      <c r="D37" s="38">
        <f>D36*10*D29</f>
        <v>6.539000138375622</v>
      </c>
      <c r="E37" s="41"/>
      <c r="F37" s="2"/>
      <c r="G37" s="44"/>
      <c r="I37" s="45"/>
    </row>
    <row r="38" spans="1:8" ht="42.75" customHeight="1">
      <c r="A38" s="20"/>
      <c r="B38" s="11" t="s">
        <v>34</v>
      </c>
      <c r="C38" s="23" t="s">
        <v>35</v>
      </c>
      <c r="D38" s="46">
        <f>6.1121*EXP((18.678-D25/234.5)*D25/(257.14+D25))*100</f>
        <v>3168.5314122754344</v>
      </c>
      <c r="E38" s="41" t="str">
        <f aca="true" t="shared" si="1" ref="E38:E44">IF(D31=D38,"Formula correct","Caution formula changed")</f>
        <v>Formula correct</v>
      </c>
      <c r="G38" s="2"/>
      <c r="H38" s="44"/>
    </row>
    <row r="39" spans="2:10" ht="42.75" customHeight="1">
      <c r="B39" s="13" t="s">
        <v>44</v>
      </c>
      <c r="C39" s="24" t="s">
        <v>36</v>
      </c>
      <c r="D39" s="46">
        <f>D31*D27/100</f>
        <v>3168.531412275434</v>
      </c>
      <c r="E39" s="41" t="str">
        <f t="shared" si="1"/>
        <v>Formula correct</v>
      </c>
      <c r="G39" s="2"/>
      <c r="H39" s="44"/>
      <c r="J39" s="45"/>
    </row>
    <row r="40" spans="2:10" ht="42.75" customHeight="1">
      <c r="B40" s="13" t="s">
        <v>37</v>
      </c>
      <c r="C40" s="24" t="s">
        <v>48</v>
      </c>
      <c r="D40" s="46">
        <f>6.1121*EXP((18.678-D26/234.5)*D26/(257.14+D26))*100</f>
        <v>3168.5314122754344</v>
      </c>
      <c r="E40" s="41" t="str">
        <f t="shared" si="1"/>
        <v>Formula correct</v>
      </c>
      <c r="G40" s="2"/>
      <c r="H40" s="44"/>
      <c r="J40" s="45"/>
    </row>
    <row r="41" spans="2:10" ht="42.75" customHeight="1">
      <c r="B41" s="13" t="s">
        <v>45</v>
      </c>
      <c r="C41" s="24" t="s">
        <v>38</v>
      </c>
      <c r="D41" s="46">
        <f>D33*D28/100</f>
        <v>633.7062824550869</v>
      </c>
      <c r="E41" s="41" t="str">
        <f t="shared" si="1"/>
        <v>Formula correct</v>
      </c>
      <c r="G41" s="2"/>
      <c r="H41" s="44"/>
      <c r="J41" s="45"/>
    </row>
    <row r="42" spans="2:9" ht="42.75" customHeight="1">
      <c r="B42" s="13" t="s">
        <v>51</v>
      </c>
      <c r="C42" s="24" t="s">
        <v>39</v>
      </c>
      <c r="D42" s="46">
        <f>D32-D34</f>
        <v>2534.825129820347</v>
      </c>
      <c r="E42" s="41" t="str">
        <f t="shared" si="1"/>
        <v>Formula correct</v>
      </c>
      <c r="F42" s="2"/>
      <c r="G42" s="44"/>
      <c r="I42" s="45"/>
    </row>
    <row r="43" spans="1:9" s="18" customFormat="1" ht="42.75" customHeight="1">
      <c r="A43" s="1"/>
      <c r="B43" s="13" t="s">
        <v>49</v>
      </c>
      <c r="C43" s="25" t="s">
        <v>46</v>
      </c>
      <c r="D43" s="48">
        <f>D17*(D32-D34)</f>
        <v>0.027245833909898425</v>
      </c>
      <c r="E43" s="41" t="str">
        <f t="shared" si="1"/>
        <v>Formula correct</v>
      </c>
      <c r="F43" s="2"/>
      <c r="G43" s="44"/>
      <c r="H43" s="1"/>
      <c r="I43" s="45"/>
    </row>
    <row r="44" spans="2:9" ht="40.5" customHeight="1" thickBot="1">
      <c r="B44" s="15" t="s">
        <v>47</v>
      </c>
      <c r="C44" s="15"/>
      <c r="D44" s="57">
        <f>D36*10*D29</f>
        <v>6.539000138375622</v>
      </c>
      <c r="E44" s="49" t="str">
        <f t="shared" si="1"/>
        <v>Formula correct</v>
      </c>
      <c r="F44" s="2"/>
      <c r="G44" s="44"/>
      <c r="I44" s="45"/>
    </row>
    <row r="45" spans="2:10" s="20" customFormat="1" ht="33.75" customHeight="1" thickBot="1">
      <c r="B45" s="77" t="s">
        <v>33</v>
      </c>
      <c r="C45" s="78"/>
      <c r="D45" s="79"/>
      <c r="E45" s="80"/>
      <c r="G45" s="2"/>
      <c r="H45" s="44"/>
      <c r="I45" s="1"/>
      <c r="J45" s="1"/>
    </row>
    <row r="46" spans="2:5" ht="40.5" customHeight="1">
      <c r="B46" s="58" t="s">
        <v>50</v>
      </c>
      <c r="C46" s="63"/>
      <c r="D46" s="59">
        <f>D36*10*24</f>
        <v>6.539000138375622</v>
      </c>
      <c r="E46" s="50" t="s">
        <v>55</v>
      </c>
    </row>
    <row r="47" spans="1:5" ht="36.75" customHeight="1" thickBot="1">
      <c r="A47" s="26"/>
      <c r="B47" s="60" t="s">
        <v>52</v>
      </c>
      <c r="C47" s="62"/>
      <c r="D47" s="61">
        <f>D36*10000*24</f>
        <v>6539.000138375623</v>
      </c>
      <c r="E47" s="40" t="s">
        <v>55</v>
      </c>
    </row>
    <row r="48" spans="2:5" s="3" customFormat="1" ht="57" customHeight="1" thickBot="1">
      <c r="B48" s="84" t="s">
        <v>58</v>
      </c>
      <c r="C48" s="85"/>
      <c r="D48" s="86"/>
      <c r="E48" s="43"/>
    </row>
    <row r="49" ht="15.75" customHeight="1">
      <c r="D49" s="2"/>
    </row>
    <row r="50" ht="15.75" customHeight="1">
      <c r="D50" s="2"/>
    </row>
    <row r="52" spans="2:4" ht="15.75" customHeight="1">
      <c r="B52" s="27"/>
      <c r="D52" s="2"/>
    </row>
    <row r="53" spans="2:4" ht="15.75" customHeight="1">
      <c r="B53" s="22"/>
      <c r="D53" s="2"/>
    </row>
    <row r="54" spans="2:4" ht="15.75" customHeight="1">
      <c r="B54" s="22"/>
      <c r="D54" s="2"/>
    </row>
    <row r="55" ht="15.75" customHeight="1">
      <c r="B55" s="22"/>
    </row>
    <row r="56" spans="2:4" ht="15.75" customHeight="1">
      <c r="B56" s="27"/>
      <c r="D56" s="28"/>
    </row>
    <row r="57" spans="2:4" ht="15.75" customHeight="1">
      <c r="B57" s="27"/>
      <c r="D57" s="2"/>
    </row>
    <row r="58" spans="2:4" ht="15.75" customHeight="1">
      <c r="B58" s="27"/>
      <c r="D58" s="2"/>
    </row>
  </sheetData>
  <sheetProtection password="BF3C" sheet="1" objects="1" scenarios="1" selectLockedCells="1"/>
  <mergeCells count="5">
    <mergeCell ref="B2:D2"/>
    <mergeCell ref="B45:E45"/>
    <mergeCell ref="B30:E30"/>
    <mergeCell ref="B11:E11"/>
    <mergeCell ref="B24:E24"/>
  </mergeCells>
  <conditionalFormatting sqref="E18:E23 E38:E44">
    <cfRule type="cellIs" priority="1" dxfId="0" operator="equal" stopIfTrue="1">
      <formula>"Formula correct"</formula>
    </cfRule>
    <cfRule type="cellIs" priority="2" dxfId="1" operator="notEqual" stopIfTrue="1">
      <formula>"Formula correct"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2011-01-17T09:35:02Z</dcterms:created>
  <dcterms:modified xsi:type="dcterms:W3CDTF">2011-02-10T15:35:52Z</dcterms:modified>
  <cp:category/>
  <cp:version/>
  <cp:contentType/>
  <cp:contentStatus/>
</cp:coreProperties>
</file>